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药物临床" sheetId="1" r:id="rId1"/>
    <sheet name="Sheet1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<sst xmlns="http://schemas.openxmlformats.org/spreadsheetml/2006/main" count="132" uniqueCount="22">
  <si>
    <t>临床试验经费算税表</t>
  </si>
  <si>
    <t>备注：如果公司没有额外转税费，从临床试验经费里出，不含税价格=汇入价格/1.0672</t>
  </si>
  <si>
    <t>备注 ：CRC管理费没附加税，删掉即可</t>
  </si>
  <si>
    <t>项目</t>
  </si>
  <si>
    <t>金额</t>
  </si>
  <si>
    <t>XXXX有限公司</t>
  </si>
  <si>
    <t>最后开票价税合计金额</t>
  </si>
  <si>
    <t>打款总额</t>
  </si>
  <si>
    <t>增值税（发票）</t>
  </si>
  <si>
    <t>增值税 3%</t>
  </si>
  <si>
    <t>入账计算</t>
  </si>
  <si>
    <t>附加税（往来收据）</t>
  </si>
  <si>
    <t>城建税 7%</t>
  </si>
  <si>
    <t>核算</t>
  </si>
  <si>
    <t>教育费附加 3%</t>
  </si>
  <si>
    <t>入账额+增值税</t>
  </si>
  <si>
    <t>地方教育附加 2%</t>
  </si>
  <si>
    <t>入账额+增值税总计</t>
  </si>
  <si>
    <t>合计</t>
  </si>
  <si>
    <t>制表人：林璐</t>
  </si>
  <si>
    <t>+0.01</t>
  </si>
  <si>
    <t>-0.01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</si>
</sst>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7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0" applyNumberForma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H36"/>
  <sheetViews>
    <sheetView tabSelected="1" workbookViewId="0">
      <selection activeCell="C9" sqref="C9"/>
    </sheetView>
  </sheetViews>
  <sheetFormatPr defaultColWidth="9" defaultRowHeight="13.5" outlineLevelCol="7"/>
  <cols>
    <col min="1" max="2" width="29.25" customWidth="1"/>
    <col min="3" max="3" width="27.75" customWidth="1"/>
    <col min="4" max="4" width="50.25" hidden="1" customWidth="1"/>
    <col min="5" max="5" width="32.875" hidden="1" customWidth="1"/>
    <col min="6" max="6" width="19.5" customWidth="1"/>
    <col min="7" max="7" width="18.125" style="1" customWidth="1"/>
    <col min="8" max="8" width="21.75" customWidth="1"/>
    <col min="9" max="9" width="12" customWidth="1"/>
    <col min="10" max="10" width="9" customWidth="1"/>
  </cols>
  <sheetData>
    <row r="3" ht="21" customHeight="1"/>
    <row r="4" ht="40.5" spans="1:8">
      <c r="A4" s="2" t="s">
        <v>0</v>
      </c>
      <c r="B4" s="2"/>
      <c r="C4" s="2"/>
      <c r="E4" s="3" t="s">
        <v>1</v>
      </c>
    </row>
    <row r="5" spans="1:8">
      <c r="A5" s="4" t="s">
        <v>2</v>
      </c>
      <c r="B5" s="4"/>
      <c r="C5" s="4"/>
    </row>
    <row r="6" spans="1:8">
      <c r="A6" s="5"/>
      <c r="B6" s="5"/>
      <c r="C6" s="5"/>
    </row>
    <row r="7" ht="20.25" spans="1:8">
      <c r="A7" s="6" t="s">
        <v>3</v>
      </c>
      <c r="B7" s="7"/>
      <c r="C7" s="8" t="s">
        <v>4</v>
      </c>
    </row>
    <row r="8" ht="28.5" customHeight="1" spans="1:8">
      <c r="A8" s="9" t="s">
        <v>5</v>
      </c>
      <c r="B8" s="10"/>
      <c r="C8" s="11">
        <v>8096.92</v>
      </c>
      <c r="E8" s="12" t="s">
        <v>6</v>
      </c>
      <c r="F8" t="s">
        <v>7</v>
      </c>
      <c r="G8" s="1">
        <v>8368.98</v>
      </c>
      <c r="H8">
        <v>1920.96</v>
      </c>
    </row>
    <row r="9" ht="23.25" customHeight="1" spans="1:8">
      <c r="A9" s="10" t="s">
        <v>8</v>
      </c>
      <c r="B9" s="10" t="s">
        <v>9</v>
      </c>
      <c r="C9" s="11">
        <f>ROUND(C8*0.03,2)</f>
        <v>242.91</v>
      </c>
      <c r="E9" s="13">
        <f>SUM(C8:C9)</f>
        <v>8339.83</v>
      </c>
      <c r="F9" t="s">
        <v>10</v>
      </c>
      <c r="G9" s="1">
        <f>ROUND(G8/1.0336,2)</f>
        <v>8096.92</v>
      </c>
      <c r="H9">
        <v>559.68</v>
      </c>
    </row>
    <row r="10" ht="14.25" spans="1:8">
      <c r="A10" s="10" t="s">
        <v>11</v>
      </c>
      <c r="B10" s="10" t="s">
        <v>12</v>
      </c>
      <c r="C10" s="11">
        <f>ROUND($C$9*0.07,2)</f>
        <v>17</v>
      </c>
      <c r="F10" t="s">
        <v>13</v>
      </c>
      <c r="G10" s="1">
        <f>G8-C14</f>
        <v>0</v>
      </c>
    </row>
    <row r="11" ht="15" customHeight="1" spans="1:8">
      <c r="A11" s="10"/>
      <c r="B11" s="10" t="s">
        <v>14</v>
      </c>
      <c r="C11" s="11">
        <f>ROUND(C9*0.03,2)</f>
        <v>7.29</v>
      </c>
      <c r="F11" t="s">
        <v>15</v>
      </c>
      <c r="G11" s="1">
        <f>C9+C8</f>
        <v>8339.83</v>
      </c>
    </row>
    <row r="12" ht="14.25" spans="1:8">
      <c r="A12" s="10"/>
      <c r="B12" s="10" t="s">
        <v>16</v>
      </c>
      <c r="C12" s="11">
        <f>ROUND(C9*0.02,2)</f>
        <v>4.86</v>
      </c>
    </row>
    <row r="13" ht="14.25" spans="1:8">
      <c r="A13" s="14" t="s">
        <v>17</v>
      </c>
      <c r="B13" s="15"/>
      <c r="C13" s="11">
        <f>C8+C9</f>
        <v>8339.83</v>
      </c>
    </row>
    <row r="14" ht="19.5" customHeight="1" spans="1:8">
      <c r="A14" s="16" t="s">
        <v>18</v>
      </c>
      <c r="B14" s="16"/>
      <c r="C14" s="17">
        <f>C8+C9+C10+C11+C12</f>
        <v>8368.98</v>
      </c>
    </row>
    <row r="16" spans="1:8">
      <c r="C16" s="12" t="s">
        <v>19</v>
      </c>
    </row>
    <row r="19" ht="20.25" spans="1:7">
      <c r="A19" s="18" t="s">
        <v>20</v>
      </c>
      <c r="B19" s="19"/>
      <c r="C19" s="8" t="s">
        <v>4</v>
      </c>
      <c r="F19" t="s">
        <v>13</v>
      </c>
      <c r="G19" s="1">
        <f>G8-C26</f>
        <v>-0.0100000000020373</v>
      </c>
    </row>
    <row r="20" ht="14.25" spans="1:7">
      <c r="A20" s="9" t="s">
        <v>5</v>
      </c>
      <c r="B20" s="10"/>
      <c r="C20" s="11">
        <f>G9+0.01</f>
        <v>8096.93</v>
      </c>
    </row>
    <row r="21" ht="14.25" spans="1:7">
      <c r="A21" s="10" t="s">
        <v>8</v>
      </c>
      <c r="B21" s="10" t="s">
        <v>9</v>
      </c>
      <c r="C21" s="11">
        <f>ROUND(C20*0.03,2)</f>
        <v>242.91</v>
      </c>
    </row>
    <row r="22" ht="14.25" spans="1:7">
      <c r="A22" s="10" t="s">
        <v>11</v>
      </c>
      <c r="B22" s="10" t="s">
        <v>12</v>
      </c>
      <c r="C22" s="11">
        <f>ROUND($C$9*0.07,2)</f>
        <v>17</v>
      </c>
    </row>
    <row r="23" ht="14.25" spans="1:7">
      <c r="A23" s="10"/>
      <c r="B23" s="10" t="s">
        <v>14</v>
      </c>
      <c r="C23" s="11">
        <f>ROUND(C21*0.03,2)</f>
        <v>7.29</v>
      </c>
    </row>
    <row r="24" ht="14.25" spans="1:7">
      <c r="A24" s="10"/>
      <c r="B24" s="10" t="s">
        <v>16</v>
      </c>
      <c r="C24" s="11">
        <f>ROUND(C21*0.02,2)</f>
        <v>4.86</v>
      </c>
    </row>
    <row r="25" ht="14.25" spans="1:7">
      <c r="A25" s="14" t="s">
        <v>17</v>
      </c>
      <c r="B25" s="15"/>
      <c r="C25" s="11">
        <f>C20+C21</f>
        <v>8339.84</v>
      </c>
    </row>
    <row r="26" ht="18.75" spans="1:7">
      <c r="A26" s="16" t="s">
        <v>18</v>
      </c>
      <c r="B26" s="16"/>
      <c r="C26" s="17">
        <f>C20+C21+C22+C23+C24</f>
        <v>8368.99</v>
      </c>
    </row>
    <row r="29" ht="20.25" spans="1:7">
      <c r="A29" s="18" t="s">
        <v>21</v>
      </c>
      <c r="B29" s="19"/>
      <c r="C29" s="8" t="s">
        <v>4</v>
      </c>
      <c r="F29" t="s">
        <v>13</v>
      </c>
      <c r="G29" s="1">
        <f>G8-C36</f>
        <v>0.00999999999839929</v>
      </c>
    </row>
    <row r="30" ht="14.25" spans="1:7">
      <c r="A30" s="9" t="s">
        <v>5</v>
      </c>
      <c r="B30" s="10"/>
      <c r="C30" s="11">
        <f>G9-0.01</f>
        <v>8096.91</v>
      </c>
    </row>
    <row r="31" ht="14.25" spans="1:7">
      <c r="A31" s="10" t="s">
        <v>8</v>
      </c>
      <c r="B31" s="10" t="s">
        <v>9</v>
      </c>
      <c r="C31" s="11">
        <f>ROUND(C30*0.03,2)</f>
        <v>242.91</v>
      </c>
    </row>
    <row r="32" ht="14.25" spans="1:7">
      <c r="A32" s="10" t="s">
        <v>11</v>
      </c>
      <c r="B32" s="10" t="s">
        <v>12</v>
      </c>
      <c r="C32" s="11">
        <f>ROUND($C$9*0.07,2)</f>
        <v>17</v>
      </c>
    </row>
    <row r="33" ht="14.25" spans="1:3">
      <c r="A33" s="10"/>
      <c r="B33" s="10" t="s">
        <v>14</v>
      </c>
      <c r="C33" s="11">
        <f>ROUND(C31*0.03,2)</f>
        <v>7.29</v>
      </c>
    </row>
    <row r="34" ht="14.25" spans="1:3">
      <c r="A34" s="10"/>
      <c r="B34" s="10" t="s">
        <v>16</v>
      </c>
      <c r="C34" s="11">
        <f>ROUND(C31*0.02,2)</f>
        <v>4.86</v>
      </c>
    </row>
    <row r="35" ht="14.25" spans="1:3">
      <c r="A35" s="14" t="s">
        <v>17</v>
      </c>
      <c r="B35" s="15"/>
      <c r="C35" s="11">
        <f>C30+C31</f>
        <v>8339.82</v>
      </c>
    </row>
    <row r="36" ht="18.75" spans="1:3">
      <c r="A36" s="16" t="s">
        <v>18</v>
      </c>
      <c r="B36" s="16"/>
      <c r="C36" s="17">
        <f>C30+C31+C32+C33+C34</f>
        <v>8368.97</v>
      </c>
    </row>
  </sheetData>
  <mergeCells count="17">
    <mergeCell ref="A4:C4"/>
    <mergeCell ref="A7:B7"/>
    <mergeCell ref="A8:B8"/>
    <mergeCell ref="A13:B13"/>
    <mergeCell ref="A14:B14"/>
    <mergeCell ref="A19:B19"/>
    <mergeCell ref="A20:B20"/>
    <mergeCell ref="A25:B25"/>
    <mergeCell ref="A26:B26"/>
    <mergeCell ref="A29:B29"/>
    <mergeCell ref="A30:B30"/>
    <mergeCell ref="A35:B35"/>
    <mergeCell ref="A36:B36"/>
    <mergeCell ref="A10:A12"/>
    <mergeCell ref="A22:A24"/>
    <mergeCell ref="A32:A34"/>
    <mergeCell ref="A5:C6"/>
  </mergeCells>
  <printOptions horizontalCentered="1"/>
  <pageMargins left="0" right="0" top="0.590551181102362" bottom="0.196850393700787" header="0.511811023622047" footer="0.511811023622047"/>
  <pageSetup paperSize="9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6"/>
  <sheetViews>
    <sheetView workbookViewId="0">
      <selection activeCell="C14" sqref="A7:C14"/>
    </sheetView>
  </sheetViews>
  <sheetFormatPr defaultColWidth="9" defaultRowHeight="13.5"/>
  <cols>
    <col min="1" max="2" width="29.25" customWidth="1"/>
    <col min="3" max="3" width="27.75" customWidth="1"/>
    <col min="4" max="4" width="50.25" hidden="1" customWidth="1"/>
    <col min="5" max="5" width="32.875" hidden="1" customWidth="1"/>
    <col min="6" max="6" width="19.5" customWidth="1"/>
    <col min="7" max="7" width="18.125" style="1" customWidth="1"/>
    <col min="8" max="8" width="21.75" customWidth="1"/>
    <col min="9" max="9" width="12" customWidth="1"/>
    <col min="10" max="10" width="9" customWidth="1"/>
    <col min="11" max="11" width="12.5" style="1" customWidth="1"/>
  </cols>
  <sheetData>
    <row r="3" ht="21" customHeight="1"/>
    <row r="4" customFormat="1" ht="40.5" spans="1:11">
      <c r="A4" s="2" t="s">
        <v>0</v>
      </c>
      <c r="B4" s="2"/>
      <c r="C4" s="2"/>
      <c r="E4" s="3" t="s">
        <v>1</v>
      </c>
      <c r="G4" s="1"/>
      <c r="K4" s="1"/>
    </row>
    <row r="5" customFormat="1" spans="1:11">
      <c r="A5" s="4" t="s">
        <v>2</v>
      </c>
      <c r="B5" s="4"/>
      <c r="C5" s="4"/>
      <c r="G5" s="1"/>
      <c r="K5" s="1"/>
    </row>
    <row r="6" customFormat="1" spans="1:11">
      <c r="A6" s="5"/>
      <c r="B6" s="5"/>
      <c r="C6" s="5"/>
      <c r="G6" s="1"/>
      <c r="K6" s="1"/>
    </row>
    <row r="7" customFormat="1" ht="20.25" spans="1:11">
      <c r="A7" s="6" t="s">
        <v>3</v>
      </c>
      <c r="B7" s="7"/>
      <c r="C7" s="8" t="s">
        <v>4</v>
      </c>
      <c r="G7" s="1"/>
      <c r="K7" s="1"/>
    </row>
    <row r="8" customFormat="1" ht="28.5" customHeight="1" spans="1:11">
      <c r="A8" s="9" t="s">
        <v>5</v>
      </c>
      <c r="B8" s="10"/>
      <c r="C8" s="11">
        <v>157150</v>
      </c>
      <c r="E8" s="12" t="s">
        <v>6</v>
      </c>
      <c r="F8" t="s">
        <v>7</v>
      </c>
      <c r="G8" s="1">
        <v>163089.61</v>
      </c>
      <c r="H8">
        <v>130853.26</v>
      </c>
      <c r="K8" s="1"/>
    </row>
    <row r="9" customFormat="1" ht="23.25" customHeight="1" spans="1:11">
      <c r="A9" s="10" t="s">
        <v>8</v>
      </c>
      <c r="B9" s="10" t="s">
        <v>9</v>
      </c>
      <c r="C9" s="11">
        <f>ROUND(C8*0.03,2)</f>
        <v>4714.5</v>
      </c>
      <c r="E9" s="13">
        <f>SUM(C8:C9)</f>
        <v>161864.5</v>
      </c>
      <c r="F9" t="s">
        <v>10</v>
      </c>
      <c r="G9" s="1">
        <f>ROUND(G8/1.0336,2)</f>
        <v>157787.94</v>
      </c>
      <c r="H9">
        <f>ROUND(H8/1.03,2)</f>
        <v>127042</v>
      </c>
      <c r="K9" s="1"/>
    </row>
    <row r="10" customFormat="1" ht="14.25" spans="1:11">
      <c r="A10" s="10" t="s">
        <v>11</v>
      </c>
      <c r="B10" s="10" t="s">
        <v>12</v>
      </c>
      <c r="C10" s="11">
        <f>ROUND($C$9*0.07,2)</f>
        <v>330.02</v>
      </c>
      <c r="F10" t="s">
        <v>13</v>
      </c>
      <c r="G10" s="1">
        <f>G8-C14</f>
        <v>659.359999999986</v>
      </c>
      <c r="K10" s="1"/>
    </row>
    <row r="11" customFormat="1" ht="15" customHeight="1" spans="1:11">
      <c r="A11" s="10"/>
      <c r="B11" s="10" t="s">
        <v>14</v>
      </c>
      <c r="C11" s="11">
        <f>ROUND(C9*0.03,2)</f>
        <v>141.44</v>
      </c>
      <c r="F11" t="s">
        <v>15</v>
      </c>
      <c r="G11" s="1">
        <f>C9+C8</f>
        <v>161864.5</v>
      </c>
      <c r="K11" s="1"/>
    </row>
    <row r="12" customFormat="1" ht="14.25" spans="1:11">
      <c r="A12" s="10"/>
      <c r="B12" s="10" t="s">
        <v>16</v>
      </c>
      <c r="C12" s="11">
        <f>ROUND(C9*0.02,2)</f>
        <v>94.29</v>
      </c>
      <c r="G12" s="1"/>
      <c r="H12">
        <v>179790.28</v>
      </c>
      <c r="K12" s="1"/>
    </row>
    <row r="13" customFormat="1" ht="14.25" spans="1:11">
      <c r="A13" s="14" t="s">
        <v>17</v>
      </c>
      <c r="B13" s="15"/>
      <c r="C13" s="11">
        <f>C8+C9</f>
        <v>161864.5</v>
      </c>
      <c r="G13" s="1"/>
      <c r="H13">
        <f>G9-H12</f>
        <v>-22002.34</v>
      </c>
      <c r="K13" s="1"/>
    </row>
    <row r="14" customFormat="1" ht="19.5" customHeight="1" spans="1:11">
      <c r="A14" s="16" t="s">
        <v>18</v>
      </c>
      <c r="B14" s="16"/>
      <c r="C14" s="17">
        <f>C8+C9+C10+C11+C12</f>
        <v>162430.25</v>
      </c>
      <c r="G14" s="1"/>
      <c r="K14" s="1"/>
    </row>
    <row r="16" customFormat="1" spans="1:11">
      <c r="C16" s="12" t="s">
        <v>19</v>
      </c>
      <c r="G16" s="1"/>
      <c r="K16" s="1"/>
    </row>
    <row r="19" customFormat="1" ht="20.25" spans="1:11">
      <c r="A19" s="18" t="s">
        <v>20</v>
      </c>
      <c r="B19" s="19"/>
      <c r="C19" s="8" t="s">
        <v>4</v>
      </c>
      <c r="F19" t="s">
        <v>13</v>
      </c>
      <c r="G19" s="1">
        <f>G8-C26</f>
        <v>1.31999999994878</v>
      </c>
      <c r="K19" s="1">
        <v>354860.4</v>
      </c>
    </row>
    <row r="20" customFormat="1" ht="14.25" spans="1:11">
      <c r="A20" s="9" t="s">
        <v>5</v>
      </c>
      <c r="B20" s="10"/>
      <c r="C20" s="11">
        <f>G9+0.01</f>
        <v>157787.95</v>
      </c>
      <c r="G20" s="1"/>
      <c r="K20" s="1">
        <f>K19*0.3</f>
        <v>106458.12</v>
      </c>
    </row>
    <row r="21" customFormat="1" ht="14.25" spans="1:11">
      <c r="A21" s="10" t="s">
        <v>8</v>
      </c>
      <c r="B21" s="10" t="s">
        <v>9</v>
      </c>
      <c r="C21" s="11">
        <f>ROUND(C20*0.03,2)</f>
        <v>4733.64</v>
      </c>
      <c r="G21" s="1"/>
      <c r="K21" s="1"/>
    </row>
    <row r="22" customFormat="1" ht="14.25" spans="1:11">
      <c r="A22" s="10" t="s">
        <v>11</v>
      </c>
      <c r="B22" s="10" t="s">
        <v>12</v>
      </c>
      <c r="C22" s="11">
        <f>ROUND($C$9*0.07,2)</f>
        <v>330.02</v>
      </c>
      <c r="G22" s="1"/>
      <c r="H22">
        <v>106198.56</v>
      </c>
      <c r="I22">
        <f>H22/3*10</f>
        <v>353995.2</v>
      </c>
      <c r="K22" s="1"/>
    </row>
    <row r="23" customFormat="1" ht="14.25" spans="1:11">
      <c r="A23" s="10"/>
      <c r="B23" s="10" t="s">
        <v>14</v>
      </c>
      <c r="C23" s="11">
        <f>ROUND(C21*0.03,2)</f>
        <v>142.01</v>
      </c>
      <c r="G23" s="1"/>
      <c r="H23">
        <v>106198.56</v>
      </c>
      <c r="K23" s="1"/>
    </row>
    <row r="24" customFormat="1" ht="14.25" spans="1:11">
      <c r="A24" s="10"/>
      <c r="B24" s="10" t="s">
        <v>16</v>
      </c>
      <c r="C24" s="11">
        <f>ROUND(C21*0.02,2)</f>
        <v>94.67</v>
      </c>
      <c r="G24" s="1"/>
      <c r="H24">
        <v>141598.08</v>
      </c>
      <c r="K24" s="1"/>
    </row>
    <row r="25" customFormat="1" ht="14.25" spans="1:11">
      <c r="A25" s="14" t="s">
        <v>17</v>
      </c>
      <c r="B25" s="15"/>
      <c r="C25" s="11">
        <f>C20+C21</f>
        <v>162521.59</v>
      </c>
      <c r="G25" s="1"/>
      <c r="H25">
        <f>SUM(H22:H24)</f>
        <v>353995.2</v>
      </c>
      <c r="K25" s="1"/>
    </row>
    <row r="26" customFormat="1" ht="18.75" spans="1:11">
      <c r="A26" s="16" t="s">
        <v>18</v>
      </c>
      <c r="B26" s="16"/>
      <c r="C26" s="17">
        <f>C20+C21+C22+C23+C24</f>
        <v>163088.29</v>
      </c>
      <c r="G26" s="1"/>
      <c r="K26" s="1"/>
    </row>
    <row r="27" spans="1:11">
      <c r="H27">
        <v>354860.4</v>
      </c>
    </row>
    <row r="28" spans="1:11">
      <c r="H28">
        <f>H27-H25</f>
        <v>865.20000000007</v>
      </c>
    </row>
    <row r="29" customFormat="1" ht="20.25" spans="1:11">
      <c r="A29" s="18" t="s">
        <v>21</v>
      </c>
      <c r="B29" s="19"/>
      <c r="C29" s="8" t="s">
        <v>4</v>
      </c>
      <c r="F29" t="s">
        <v>13</v>
      </c>
      <c r="G29" s="1">
        <f>G8-C36</f>
        <v>1.3399999999674</v>
      </c>
      <c r="K29" s="1"/>
    </row>
    <row r="30" customFormat="1" ht="14.25" spans="1:11">
      <c r="A30" s="9" t="s">
        <v>5</v>
      </c>
      <c r="B30" s="10"/>
      <c r="C30" s="11">
        <f>G9-0.01</f>
        <v>157787.93</v>
      </c>
      <c r="G30" s="1"/>
      <c r="K30" s="1"/>
    </row>
    <row r="31" customFormat="1" ht="14.25" spans="1:11">
      <c r="A31" s="10" t="s">
        <v>8</v>
      </c>
      <c r="B31" s="10" t="s">
        <v>9</v>
      </c>
      <c r="C31" s="11">
        <f>ROUND(C30*0.03,2)</f>
        <v>4733.64</v>
      </c>
      <c r="G31" s="1"/>
      <c r="K31" s="1"/>
    </row>
    <row r="32" customFormat="1" ht="14.25" spans="1:11">
      <c r="A32" s="10" t="s">
        <v>11</v>
      </c>
      <c r="B32" s="10" t="s">
        <v>12</v>
      </c>
      <c r="C32" s="11">
        <f>ROUND($C$9*0.07,2)</f>
        <v>330.02</v>
      </c>
      <c r="G32" s="1"/>
      <c r="K32" s="1"/>
    </row>
    <row r="33" customFormat="1" ht="14.25" spans="1:11">
      <c r="A33" s="10"/>
      <c r="B33" s="10" t="s">
        <v>14</v>
      </c>
      <c r="C33" s="11">
        <f>ROUND(C31*0.03,2)</f>
        <v>142.01</v>
      </c>
      <c r="G33" s="1"/>
      <c r="K33" s="1"/>
    </row>
    <row r="34" customFormat="1" ht="14.25" spans="1:11">
      <c r="A34" s="10"/>
      <c r="B34" s="10" t="s">
        <v>16</v>
      </c>
      <c r="C34" s="11">
        <f>ROUND(C31*0.02,2)</f>
        <v>94.67</v>
      </c>
      <c r="G34" s="1"/>
      <c r="K34" s="1"/>
    </row>
    <row r="35" customFormat="1" ht="14.25" spans="1:11">
      <c r="A35" s="14" t="s">
        <v>17</v>
      </c>
      <c r="B35" s="15"/>
      <c r="C35" s="11">
        <f>C30+C31</f>
        <v>162521.57</v>
      </c>
      <c r="G35" s="1"/>
      <c r="K35" s="1"/>
    </row>
    <row r="36" customFormat="1" ht="18.75" spans="1:11">
      <c r="A36" s="16" t="s">
        <v>18</v>
      </c>
      <c r="B36" s="16"/>
      <c r="C36" s="17">
        <f>C30+C31+C32+C33+C34</f>
        <v>163088.27</v>
      </c>
      <c r="G36" s="1"/>
      <c r="K36" s="1"/>
    </row>
  </sheetData>
  <mergeCells count="17">
    <mergeCell ref="A4:C4"/>
    <mergeCell ref="A7:B7"/>
    <mergeCell ref="A8:B8"/>
    <mergeCell ref="A13:B13"/>
    <mergeCell ref="A14:B14"/>
    <mergeCell ref="A19:B19"/>
    <mergeCell ref="A20:B20"/>
    <mergeCell ref="A25:B25"/>
    <mergeCell ref="A26:B26"/>
    <mergeCell ref="A29:B29"/>
    <mergeCell ref="A30:B30"/>
    <mergeCell ref="A35:B35"/>
    <mergeCell ref="A36:B36"/>
    <mergeCell ref="A10:A12"/>
    <mergeCell ref="A22:A24"/>
    <mergeCell ref="A32:A34"/>
    <mergeCell ref="A5:C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36"/>
  <sheetViews>
    <sheetView workbookViewId="0">
      <selection activeCell="C8" sqref="C8"/>
    </sheetView>
  </sheetViews>
  <sheetFormatPr defaultColWidth="9" defaultRowHeight="13.5" outlineLevelCol="7"/>
  <cols>
    <col min="1" max="2" width="29.25" customWidth="1"/>
    <col min="3" max="3" width="27.75" customWidth="1"/>
    <col min="4" max="4" width="50.25" hidden="1" customWidth="1"/>
    <col min="5" max="5" width="32.875" hidden="1" customWidth="1"/>
    <col min="6" max="6" width="19.5" customWidth="1"/>
    <col min="7" max="7" width="18.125" style="1" customWidth="1"/>
    <col min="8" max="8" width="21.75" customWidth="1"/>
    <col min="9" max="9" width="12" customWidth="1"/>
    <col min="10" max="10" width="9" customWidth="1"/>
  </cols>
  <sheetData>
    <row r="3" ht="21" customHeight="1"/>
    <row r="4" customFormat="1" ht="40.5" spans="1:8">
      <c r="A4" s="2" t="s">
        <v>0</v>
      </c>
      <c r="B4" s="2"/>
      <c r="C4" s="2"/>
      <c r="E4" s="3" t="s">
        <v>1</v>
      </c>
      <c r="G4" s="1"/>
    </row>
    <row r="5" customFormat="1" spans="1:8">
      <c r="A5" s="4" t="s">
        <v>2</v>
      </c>
      <c r="B5" s="4"/>
      <c r="C5" s="4"/>
      <c r="G5" s="1"/>
    </row>
    <row r="6" customFormat="1" spans="1:8">
      <c r="A6" s="5"/>
      <c r="B6" s="5"/>
      <c r="C6" s="5"/>
      <c r="G6" s="1"/>
    </row>
    <row r="7" customFormat="1" ht="20.25" spans="1:8">
      <c r="A7" s="6" t="s">
        <v>3</v>
      </c>
      <c r="B7" s="7"/>
      <c r="C7" s="8" t="s">
        <v>4</v>
      </c>
      <c r="G7" s="1"/>
    </row>
    <row r="8" customFormat="1" ht="28.5" customHeight="1" spans="1:8">
      <c r="A8" s="9" t="s">
        <v>5</v>
      </c>
      <c r="B8" s="10"/>
      <c r="C8" s="11">
        <f>G9</f>
        <v>99840.78</v>
      </c>
      <c r="E8" s="12" t="s">
        <v>6</v>
      </c>
      <c r="F8" t="s">
        <v>7</v>
      </c>
      <c r="G8" s="1">
        <v>103195.43</v>
      </c>
      <c r="H8">
        <v>1920.96</v>
      </c>
    </row>
    <row r="9" customFormat="1" ht="23.25" customHeight="1" spans="1:8">
      <c r="A9" s="10" t="s">
        <v>8</v>
      </c>
      <c r="B9" s="10" t="s">
        <v>9</v>
      </c>
      <c r="C9" s="11">
        <f>ROUND(C8*0.03,2)</f>
        <v>2995.22</v>
      </c>
      <c r="E9" s="13">
        <f>SUM(C8:C9)</f>
        <v>102836</v>
      </c>
      <c r="F9" t="s">
        <v>10</v>
      </c>
      <c r="G9" s="1">
        <f>ROUND(G8/1.0336,2)</f>
        <v>99840.78</v>
      </c>
      <c r="H9">
        <v>559.68</v>
      </c>
    </row>
    <row r="10" customFormat="1" ht="14.25" spans="1:8">
      <c r="A10" s="10" t="s">
        <v>11</v>
      </c>
      <c r="B10" s="10" t="s">
        <v>12</v>
      </c>
      <c r="C10" s="11">
        <f>ROUND($C$9*0.07,2)</f>
        <v>209.67</v>
      </c>
      <c r="F10" t="s">
        <v>13</v>
      </c>
      <c r="G10" s="1">
        <f>G8-C14</f>
        <v>0</v>
      </c>
    </row>
    <row r="11" customFormat="1" ht="15" customHeight="1" spans="1:8">
      <c r="A11" s="10"/>
      <c r="B11" s="10" t="s">
        <v>14</v>
      </c>
      <c r="C11" s="11">
        <f>ROUND(C9*0.03,2)</f>
        <v>89.86</v>
      </c>
      <c r="F11" t="s">
        <v>15</v>
      </c>
      <c r="G11" s="1">
        <f>C9+C8</f>
        <v>102836</v>
      </c>
    </row>
    <row r="12" customFormat="1" ht="14.25" spans="1:8">
      <c r="A12" s="10"/>
      <c r="B12" s="10" t="s">
        <v>16</v>
      </c>
      <c r="C12" s="11">
        <f>ROUND(C9*0.02,2)</f>
        <v>59.9</v>
      </c>
      <c r="G12" s="1"/>
    </row>
    <row r="13" customFormat="1" ht="14.25" spans="1:8">
      <c r="A13" s="14" t="s">
        <v>17</v>
      </c>
      <c r="B13" s="15"/>
      <c r="C13" s="11">
        <f>C8+C9</f>
        <v>102836</v>
      </c>
      <c r="G13" s="1"/>
    </row>
    <row r="14" customFormat="1" ht="19.5" customHeight="1" spans="1:8">
      <c r="A14" s="16" t="s">
        <v>18</v>
      </c>
      <c r="B14" s="16"/>
      <c r="C14" s="17">
        <f>C8+C9+C10+C11+C12</f>
        <v>103195.43</v>
      </c>
      <c r="G14" s="1"/>
    </row>
    <row r="16" customFormat="1" spans="1:8">
      <c r="C16" s="12" t="s">
        <v>19</v>
      </c>
      <c r="G16" s="1"/>
    </row>
    <row r="19" customFormat="1" ht="20.25" spans="1:7">
      <c r="A19" s="18" t="s">
        <v>20</v>
      </c>
      <c r="B19" s="19"/>
      <c r="C19" s="8" t="s">
        <v>4</v>
      </c>
      <c r="F19" t="s">
        <v>13</v>
      </c>
      <c r="G19" s="1">
        <f>G8-C26</f>
        <v>-0.00999999999476131</v>
      </c>
    </row>
    <row r="20" customFormat="1" ht="14.25" spans="1:7">
      <c r="A20" s="9" t="s">
        <v>5</v>
      </c>
      <c r="B20" s="10"/>
      <c r="C20" s="11">
        <f>G9+0.01</f>
        <v>99840.79</v>
      </c>
      <c r="G20" s="1"/>
    </row>
    <row r="21" customFormat="1" ht="14.25" spans="1:7">
      <c r="A21" s="10" t="s">
        <v>8</v>
      </c>
      <c r="B21" s="10" t="s">
        <v>9</v>
      </c>
      <c r="C21" s="11">
        <f>ROUND(C20*0.03,2)</f>
        <v>2995.22</v>
      </c>
      <c r="G21" s="1"/>
    </row>
    <row r="22" customFormat="1" ht="14.25" spans="1:7">
      <c r="A22" s="10" t="s">
        <v>11</v>
      </c>
      <c r="B22" s="10" t="s">
        <v>12</v>
      </c>
      <c r="C22" s="11">
        <f>ROUND($C$9*0.07,2)</f>
        <v>209.67</v>
      </c>
      <c r="G22" s="1"/>
    </row>
    <row r="23" customFormat="1" ht="14.25" spans="1:7">
      <c r="A23" s="10"/>
      <c r="B23" s="10" t="s">
        <v>14</v>
      </c>
      <c r="C23" s="11">
        <f>ROUND(C21*0.03,2)</f>
        <v>89.86</v>
      </c>
      <c r="G23" s="1"/>
    </row>
    <row r="24" customFormat="1" ht="14.25" spans="1:7">
      <c r="A24" s="10"/>
      <c r="B24" s="10" t="s">
        <v>16</v>
      </c>
      <c r="C24" s="11">
        <f>ROUND(C21*0.02,2)</f>
        <v>59.9</v>
      </c>
      <c r="G24" s="1"/>
    </row>
    <row r="25" customFormat="1" ht="14.25" spans="1:7">
      <c r="A25" s="14" t="s">
        <v>17</v>
      </c>
      <c r="B25" s="15"/>
      <c r="C25" s="11">
        <f>C20+C21</f>
        <v>102836.01</v>
      </c>
      <c r="G25" s="1"/>
    </row>
    <row r="26" customFormat="1" ht="18.75" spans="1:7">
      <c r="A26" s="16" t="s">
        <v>18</v>
      </c>
      <c r="B26" s="16"/>
      <c r="C26" s="17">
        <f>C20+C21+C22+C23+C24</f>
        <v>103195.44</v>
      </c>
      <c r="G26" s="1"/>
    </row>
    <row r="29" customFormat="1" ht="20.25" spans="1:7">
      <c r="A29" s="18" t="s">
        <v>21</v>
      </c>
      <c r="B29" s="19"/>
      <c r="C29" s="8" t="s">
        <v>4</v>
      </c>
      <c r="F29" t="s">
        <v>13</v>
      </c>
      <c r="G29" s="1">
        <f>G8-C36</f>
        <v>0.00999999999476131</v>
      </c>
    </row>
    <row r="30" customFormat="1" ht="14.25" spans="1:7">
      <c r="A30" s="9" t="s">
        <v>5</v>
      </c>
      <c r="B30" s="10"/>
      <c r="C30" s="11">
        <f>G9-0.01</f>
        <v>99840.77</v>
      </c>
      <c r="G30" s="1"/>
    </row>
    <row r="31" customFormat="1" ht="14.25" spans="1:7">
      <c r="A31" s="10" t="s">
        <v>8</v>
      </c>
      <c r="B31" s="10" t="s">
        <v>9</v>
      </c>
      <c r="C31" s="11">
        <f>ROUND(C30*0.03,2)</f>
        <v>2995.22</v>
      </c>
      <c r="G31" s="1"/>
    </row>
    <row r="32" customFormat="1" ht="14.25" spans="1:7">
      <c r="A32" s="10" t="s">
        <v>11</v>
      </c>
      <c r="B32" s="10" t="s">
        <v>12</v>
      </c>
      <c r="C32" s="11">
        <f>ROUND($C$9*0.07,2)</f>
        <v>209.67</v>
      </c>
      <c r="G32" s="1"/>
    </row>
    <row r="33" customFormat="1" ht="14.25" spans="1:7">
      <c r="A33" s="10"/>
      <c r="B33" s="10" t="s">
        <v>14</v>
      </c>
      <c r="C33" s="11">
        <f>ROUND(C31*0.03,2)</f>
        <v>89.86</v>
      </c>
      <c r="G33" s="1"/>
    </row>
    <row r="34" customFormat="1" ht="14.25" spans="1:7">
      <c r="A34" s="10"/>
      <c r="B34" s="10" t="s">
        <v>16</v>
      </c>
      <c r="C34" s="11">
        <f>ROUND(C31*0.02,2)</f>
        <v>59.9</v>
      </c>
      <c r="G34" s="1"/>
    </row>
    <row r="35" customFormat="1" ht="14.25" spans="1:7">
      <c r="A35" s="14" t="s">
        <v>17</v>
      </c>
      <c r="B35" s="15"/>
      <c r="C35" s="11">
        <f>C30+C31</f>
        <v>102835.99</v>
      </c>
      <c r="G35" s="1"/>
    </row>
    <row r="36" customFormat="1" ht="18.75" spans="1:7">
      <c r="A36" s="16" t="s">
        <v>18</v>
      </c>
      <c r="B36" s="16"/>
      <c r="C36" s="17">
        <f>C30+C31+C32+C33+C34</f>
        <v>103195.42</v>
      </c>
      <c r="G36" s="1"/>
    </row>
  </sheetData>
  <mergeCells count="17">
    <mergeCell ref="A4:C4"/>
    <mergeCell ref="A7:B7"/>
    <mergeCell ref="A8:B8"/>
    <mergeCell ref="A13:B13"/>
    <mergeCell ref="A14:B14"/>
    <mergeCell ref="A19:B19"/>
    <mergeCell ref="A20:B20"/>
    <mergeCell ref="A25:B25"/>
    <mergeCell ref="A26:B26"/>
    <mergeCell ref="A29:B29"/>
    <mergeCell ref="A30:B30"/>
    <mergeCell ref="A35:B35"/>
    <mergeCell ref="A36:B36"/>
    <mergeCell ref="A10:A12"/>
    <mergeCell ref="A22:A24"/>
    <mergeCell ref="A32:A34"/>
    <mergeCell ref="A5:C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7:E10"/>
  <sheetViews>
    <sheetView workbookViewId="0">
      <selection activeCell="C5" sqref="C5:F15"/>
    </sheetView>
  </sheetViews>
  <sheetFormatPr defaultColWidth="9" defaultRowHeight="13.5" outlineLevelCol="4"/>
  <cols>
    <col min="4" max="5" width="9.375"/>
  </cols>
  <sheetData>
    <row r="7" spans="4:5">
      <c r="D7">
        <f>药物临床!C30+Sheet1!C30</f>
        <v>165884.84</v>
      </c>
      <c r="E7">
        <f>Sheet2!C8</f>
        <v>99840.78</v>
      </c>
    </row>
    <row r="10" spans="4:5">
      <c r="D10">
        <f>D7-E7</f>
        <v>66044.06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药物临床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眼视光机构办公室</cp:lastModifiedBy>
  <dcterms:created xsi:type="dcterms:W3CDTF">2021-03-31T07:14:00Z</dcterms:created>
  <dcterms:modified xsi:type="dcterms:W3CDTF">2025-12-07T00:35:39Z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91FA9A1149084F22981C656BA3FE6C06</vt:lpwstr>
  </property>
  <property fmtid="{D5CDD505-2E9C-101B-9397-08002B2CF9AE}" pid="3" name="KSOProductBuildVer">
    <vt:lpwstr>2052-12.1.0.23539</vt:lpwstr>
  </property>
</Properties>
</file>